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812150\Documents\Rodrigo\Mis archivos\Casa OH\"/>
    </mc:Choice>
  </mc:AlternateContent>
  <xr:revisionPtr revIDLastSave="0" documentId="13_ncr:1_{3A0E4BB8-91FC-46EF-B658-F1CDAB426176}" xr6:coauthVersionLast="45" xr6:coauthVersionMax="45" xr10:uidLastSave="{00000000-0000-0000-0000-000000000000}"/>
  <bookViews>
    <workbookView xWindow="-120" yWindow="-120" windowWidth="38640" windowHeight="21240" xr2:uid="{D1937515-DB91-4318-89E8-1967D8C0C9BC}"/>
  </bookViews>
  <sheets>
    <sheet name="Hipotec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3" l="1"/>
  <c r="C36" i="3"/>
  <c r="I48" i="3" l="1"/>
  <c r="H18" i="3"/>
  <c r="H17" i="3"/>
  <c r="I19" i="3" l="1"/>
  <c r="I18" i="3"/>
  <c r="I17" i="3"/>
  <c r="H39" i="3"/>
  <c r="H40" i="3" s="1"/>
  <c r="H41" i="3" s="1"/>
  <c r="H42" i="3" s="1"/>
  <c r="H43" i="3" s="1"/>
  <c r="H44" i="3" s="1"/>
  <c r="H45" i="3" s="1"/>
  <c r="H46" i="3" s="1"/>
  <c r="H38" i="3"/>
  <c r="H37" i="3"/>
  <c r="D48" i="3"/>
  <c r="C47" i="3"/>
  <c r="C48" i="3" s="1"/>
  <c r="C46" i="3"/>
  <c r="C45" i="3"/>
  <c r="C44" i="3"/>
  <c r="C43" i="3"/>
  <c r="C42" i="3"/>
  <c r="C41" i="3"/>
  <c r="C40" i="3"/>
  <c r="C39" i="3"/>
  <c r="C38" i="3"/>
  <c r="C17" i="3"/>
  <c r="G2" i="3"/>
  <c r="J2" i="3"/>
  <c r="D6" i="3" l="1"/>
  <c r="D5" i="3"/>
  <c r="D4" i="3"/>
  <c r="G3" i="3" l="1"/>
  <c r="F2" i="3" l="1"/>
  <c r="I3" i="3" l="1"/>
  <c r="J3" i="3" s="1"/>
  <c r="D11" i="3"/>
  <c r="D13" i="3"/>
  <c r="D8" i="3"/>
  <c r="D9" i="3"/>
  <c r="J7" i="3" l="1"/>
  <c r="F7" i="3" s="1"/>
  <c r="B16" i="3" l="1"/>
  <c r="G16" i="3"/>
  <c r="G7" i="3"/>
  <c r="H7" i="3" s="1"/>
  <c r="J8" i="3" l="1"/>
  <c r="F8" i="3" s="1"/>
  <c r="C16" i="3" l="1"/>
  <c r="H16" i="3"/>
  <c r="G8" i="3"/>
  <c r="H8" i="3" s="1"/>
  <c r="C35" i="3" l="1"/>
  <c r="C27" i="3"/>
  <c r="C19" i="3"/>
  <c r="C25" i="3"/>
  <c r="C24" i="3"/>
  <c r="C34" i="3"/>
  <c r="C26" i="3"/>
  <c r="C18" i="3"/>
  <c r="C33" i="3"/>
  <c r="C32" i="3"/>
  <c r="C20" i="3"/>
  <c r="C31" i="3"/>
  <c r="C23" i="3"/>
  <c r="C21" i="3"/>
  <c r="C30" i="3"/>
  <c r="C22" i="3"/>
  <c r="C28" i="3"/>
  <c r="C29" i="3"/>
  <c r="J9" i="3"/>
  <c r="F9" i="3" s="1"/>
  <c r="H19" i="3" l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47" i="3" s="1"/>
  <c r="H48" i="3" s="1"/>
  <c r="D16" i="3"/>
  <c r="I16" i="3"/>
  <c r="G9" i="3"/>
  <c r="H9" i="3" s="1"/>
  <c r="D46" i="3" l="1"/>
  <c r="D38" i="3"/>
  <c r="D30" i="3"/>
  <c r="D22" i="3"/>
  <c r="D44" i="3"/>
  <c r="D28" i="3"/>
  <c r="D35" i="3"/>
  <c r="D45" i="3"/>
  <c r="D37" i="3"/>
  <c r="D29" i="3"/>
  <c r="D21" i="3"/>
  <c r="D36" i="3"/>
  <c r="D20" i="3"/>
  <c r="D17" i="3"/>
  <c r="D43" i="3"/>
  <c r="D27" i="3"/>
  <c r="D19" i="3"/>
  <c r="D42" i="3"/>
  <c r="D34" i="3"/>
  <c r="D26" i="3"/>
  <c r="D18" i="3"/>
  <c r="D40" i="3"/>
  <c r="D24" i="3"/>
  <c r="D23" i="3"/>
  <c r="D41" i="3"/>
  <c r="D33" i="3"/>
  <c r="D25" i="3"/>
  <c r="D32" i="3"/>
  <c r="D39" i="3"/>
  <c r="D31" i="3"/>
  <c r="J10" i="3"/>
  <c r="F10" i="3" s="1"/>
  <c r="D47" i="3" l="1"/>
  <c r="I20" i="3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G10" i="3"/>
  <c r="H10" i="3" s="1"/>
  <c r="J11" i="3" l="1"/>
  <c r="F11" i="3" s="1"/>
  <c r="G11" i="3" l="1"/>
  <c r="H11" i="3" s="1"/>
  <c r="J12" i="3"/>
  <c r="F12" i="3" s="1"/>
  <c r="G12" i="3" s="1"/>
  <c r="H12" i="3" s="1"/>
  <c r="J13" i="3" l="1"/>
  <c r="F13" i="3" s="1"/>
  <c r="G13" i="3" s="1"/>
  <c r="H13" i="3" s="1"/>
  <c r="J4" i="3" l="1"/>
  <c r="F4" i="3" s="1"/>
  <c r="G4" i="3" s="1"/>
  <c r="H4" i="3" s="1"/>
  <c r="J5" i="3" l="1"/>
  <c r="F5" i="3" s="1"/>
  <c r="G5" i="3" s="1"/>
  <c r="H5" i="3" s="1"/>
  <c r="J6" i="3" l="1"/>
  <c r="F6" i="3" s="1"/>
  <c r="G6" i="3" s="1"/>
  <c r="H6" i="3" s="1"/>
</calcChain>
</file>

<file path=xl/sharedStrings.xml><?xml version="1.0" encoding="utf-8"?>
<sst xmlns="http://schemas.openxmlformats.org/spreadsheetml/2006/main" count="108" uniqueCount="58">
  <si>
    <t>APR</t>
  </si>
  <si>
    <t>Closing Costs</t>
  </si>
  <si>
    <t>Points</t>
  </si>
  <si>
    <t>Monthly Payment</t>
  </si>
  <si>
    <t>Years</t>
  </si>
  <si>
    <t>US Bank Current</t>
  </si>
  <si>
    <t>Gain</t>
  </si>
  <si>
    <t>Liberty Savings Bank</t>
  </si>
  <si>
    <t>Loan Amount</t>
  </si>
  <si>
    <t>El chiste es poder liberar más dinero desde el inicio para poder ponerlo en inversiones y que empiecen a generar dinero con valor compuesto</t>
  </si>
  <si>
    <t>Todo esto no sirve si no lo puedo poner en inversiones y use una tasa del 10% de rendimiento.  Al día de hoy bitcoin me dio casi el doble en mi inversión inicial (aunque ya bajö)</t>
  </si>
  <si>
    <t>Estimated Monthly
Payment</t>
  </si>
  <si>
    <t>Bank</t>
  </si>
  <si>
    <t>US Bank Original</t>
  </si>
  <si>
    <t>Total Costs</t>
  </si>
  <si>
    <t>15 Years 
2.125%</t>
  </si>
  <si>
    <t>20 Years
2.375%</t>
  </si>
  <si>
    <t>30 Years
2.625%</t>
  </si>
  <si>
    <t>Total Savings</t>
  </si>
  <si>
    <t>30 Year Investment</t>
  </si>
  <si>
    <t>Total Investment</t>
  </si>
  <si>
    <t>Monthly Savings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</si>
  <si>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</si>
  <si>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</si>
  <si>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</si>
  <si>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</si>
  <si>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</si>
  <si>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</si>
  <si>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</si>
  <si>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</si>
  <si>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</si>
  <si>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</si>
  <si>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</si>
  <si>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</si>
  <si>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</si>
  <si>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</si>
  <si>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</si>
  <si>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</si>
  <si>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</si>
  <si>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</si>
  <si>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</si>
  <si>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</si>
  <si>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</si>
  <si>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</si>
  <si>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</si>
  <si>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</si>
  <si>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</si>
  <si>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</si>
  <si>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</si>
  <si>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</si>
  <si>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</si>
  <si>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</si>
  <si>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30 Year Savings</t>
  </si>
  <si>
    <t xml:space="preserve">US Bank  </t>
  </si>
  <si>
    <t>No</t>
  </si>
  <si>
    <t>Yes</t>
  </si>
  <si>
    <t>Chase</t>
  </si>
  <si>
    <t>Chase w/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</si>
</sst>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/>
    <xf numFmtId="44" fontId="2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44" fontId="0" fillId="0" borderId="0" xfId="0" applyNumberFormat="1" applyFont="1"/>
    <xf numFmtId="44" fontId="0" fillId="0" borderId="0" xfId="1" applyFont="1"/>
    <xf numFmtId="0" fontId="0" fillId="0" borderId="1" xfId="0" applyFill="1" applyBorder="1"/>
    <xf numFmtId="0" fontId="0" fillId="0" borderId="2" xfId="0" applyFill="1" applyBorder="1"/>
    <xf numFmtId="165" fontId="0" fillId="0" borderId="2" xfId="2" applyNumberFormat="1" applyFont="1" applyFill="1" applyBorder="1"/>
    <xf numFmtId="164" fontId="0" fillId="0" borderId="2" xfId="0" applyNumberFormat="1" applyFill="1" applyBorder="1"/>
    <xf numFmtId="44" fontId="2" fillId="0" borderId="2" xfId="1" applyFont="1" applyFill="1" applyBorder="1"/>
    <xf numFmtId="44" fontId="2" fillId="0" borderId="3" xfId="1" applyFont="1" applyFill="1" applyBorder="1"/>
    <xf numFmtId="0" fontId="0" fillId="3" borderId="4" xfId="0" applyFill="1" applyBorder="1"/>
    <xf numFmtId="0" fontId="0" fillId="3" borderId="5" xfId="0" applyFill="1" applyBorder="1"/>
    <xf numFmtId="165" fontId="0" fillId="3" borderId="5" xfId="2" applyNumberFormat="1" applyFont="1" applyFill="1" applyBorder="1"/>
    <xf numFmtId="164" fontId="0" fillId="3" borderId="5" xfId="0" applyNumberFormat="1" applyFill="1" applyBorder="1"/>
    <xf numFmtId="44" fontId="2" fillId="3" borderId="5" xfId="1" applyFont="1" applyFill="1" applyBorder="1"/>
    <xf numFmtId="0" fontId="0" fillId="4" borderId="5" xfId="0" applyFill="1" applyBorder="1"/>
    <xf numFmtId="165" fontId="0" fillId="4" borderId="5" xfId="2" applyNumberFormat="1" applyFont="1" applyFill="1" applyBorder="1"/>
    <xf numFmtId="164" fontId="0" fillId="4" borderId="5" xfId="0" applyNumberFormat="1" applyFill="1" applyBorder="1"/>
    <xf numFmtId="44" fontId="2" fillId="4" borderId="5" xfId="1" applyFont="1" applyFill="1" applyBorder="1"/>
    <xf numFmtId="44" fontId="0" fillId="4" borderId="5" xfId="0" applyNumberFormat="1" applyFill="1" applyBorder="1"/>
    <xf numFmtId="44" fontId="2" fillId="4" borderId="6" xfId="1" applyFont="1" applyFill="1" applyBorder="1"/>
    <xf numFmtId="0" fontId="0" fillId="2" borderId="1" xfId="0" applyFill="1" applyBorder="1"/>
    <xf numFmtId="0" fontId="0" fillId="2" borderId="2" xfId="0" applyFill="1" applyBorder="1"/>
    <xf numFmtId="165" fontId="0" fillId="2" borderId="2" xfId="2" applyNumberFormat="1" applyFont="1" applyFill="1" applyBorder="1"/>
    <xf numFmtId="164" fontId="0" fillId="2" borderId="2" xfId="0" applyNumberFormat="1" applyFill="1" applyBorder="1"/>
    <xf numFmtId="44" fontId="2" fillId="2" borderId="2" xfId="1" applyFont="1" applyFill="1" applyBorder="1"/>
    <xf numFmtId="44" fontId="0" fillId="2" borderId="2" xfId="0" applyNumberFormat="1" applyFill="1" applyBorder="1"/>
    <xf numFmtId="44" fontId="2" fillId="2" borderId="3" xfId="1" applyFont="1" applyFill="1" applyBorder="1"/>
    <xf numFmtId="0" fontId="0" fillId="2" borderId="7" xfId="0" applyFill="1" applyBorder="1"/>
    <xf numFmtId="0" fontId="0" fillId="2" borderId="0" xfId="0" applyFill="1" applyBorder="1"/>
    <xf numFmtId="165" fontId="0" fillId="2" borderId="0" xfId="2" applyNumberFormat="1" applyFont="1" applyFill="1" applyBorder="1"/>
    <xf numFmtId="164" fontId="0" fillId="2" borderId="0" xfId="0" applyNumberFormat="1" applyFill="1" applyBorder="1"/>
    <xf numFmtId="44" fontId="2" fillId="2" borderId="0" xfId="1" applyFont="1" applyFill="1" applyBorder="1"/>
    <xf numFmtId="44" fontId="0" fillId="2" borderId="0" xfId="0" applyNumberFormat="1" applyFill="1" applyBorder="1"/>
    <xf numFmtId="44" fontId="2" fillId="2" borderId="8" xfId="1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165" fontId="1" fillId="2" borderId="5" xfId="2" applyNumberFormat="1" applyFont="1" applyFill="1" applyBorder="1"/>
    <xf numFmtId="164" fontId="0" fillId="2" borderId="5" xfId="0" applyNumberFormat="1" applyFont="1" applyFill="1" applyBorder="1"/>
    <xf numFmtId="44" fontId="2" fillId="2" borderId="5" xfId="1" applyFont="1" applyFill="1" applyBorder="1"/>
    <xf numFmtId="44" fontId="0" fillId="2" borderId="5" xfId="0" applyNumberFormat="1" applyFont="1" applyFill="1" applyBorder="1"/>
    <xf numFmtId="44" fontId="2" fillId="4" borderId="8" xfId="1" applyFont="1" applyFill="1" applyBorder="1"/>
    <xf numFmtId="0" fontId="0" fillId="4" borderId="7" xfId="0" applyFill="1" applyBorder="1"/>
    <xf numFmtId="0" fontId="0" fillId="4" borderId="0" xfId="0" applyFill="1" applyBorder="1"/>
    <xf numFmtId="165" fontId="0" fillId="4" borderId="0" xfId="2" applyNumberFormat="1" applyFont="1" applyFill="1" applyBorder="1"/>
    <xf numFmtId="164" fontId="0" fillId="4" borderId="0" xfId="0" applyNumberFormat="1" applyFill="1" applyBorder="1"/>
    <xf numFmtId="44" fontId="2" fillId="4" borderId="0" xfId="1" applyFont="1" applyFill="1" applyBorder="1"/>
    <xf numFmtId="44" fontId="0" fillId="4" borderId="0" xfId="0" applyNumberFormat="1" applyFill="1" applyBorder="1"/>
    <xf numFmtId="44" fontId="2" fillId="3" borderId="6" xfId="1" applyFont="1" applyFill="1" applyBorder="1"/>
    <xf numFmtId="44" fontId="2" fillId="2" borderId="6" xfId="1" applyFont="1" applyFill="1" applyBorder="1"/>
    <xf numFmtId="0" fontId="2" fillId="0" borderId="0" xfId="0" applyFont="1"/>
    <xf numFmtId="0" fontId="0" fillId="5" borderId="1" xfId="0" applyFill="1" applyBorder="1"/>
    <xf numFmtId="0" fontId="0" fillId="5" borderId="2" xfId="0" applyFill="1" applyBorder="1"/>
    <xf numFmtId="165" fontId="0" fillId="5" borderId="2" xfId="2" applyNumberFormat="1" applyFont="1" applyFill="1" applyBorder="1"/>
    <xf numFmtId="164" fontId="0" fillId="5" borderId="2" xfId="0" applyNumberFormat="1" applyFill="1" applyBorder="1"/>
    <xf numFmtId="44" fontId="2" fillId="5" borderId="2" xfId="1" applyFont="1" applyFill="1" applyBorder="1"/>
    <xf numFmtId="44" fontId="0" fillId="5" borderId="2" xfId="0" applyNumberFormat="1" applyFill="1" applyBorder="1"/>
    <xf numFmtId="44" fontId="2" fillId="5" borderId="3" xfId="1" applyFont="1" applyFill="1" applyBorder="1"/>
    <xf numFmtId="0" fontId="0" fillId="5" borderId="7" xfId="0" applyFill="1" applyBorder="1"/>
    <xf numFmtId="0" fontId="0" fillId="5" borderId="0" xfId="0" applyFill="1" applyBorder="1"/>
    <xf numFmtId="165" fontId="0" fillId="5" borderId="0" xfId="2" applyNumberFormat="1" applyFont="1" applyFill="1" applyBorder="1"/>
    <xf numFmtId="164" fontId="0" fillId="5" borderId="0" xfId="0" applyNumberFormat="1" applyFill="1" applyBorder="1"/>
    <xf numFmtId="44" fontId="2" fillId="5" borderId="0" xfId="1" applyFont="1" applyFill="1" applyBorder="1"/>
    <xf numFmtId="44" fontId="0" fillId="5" borderId="0" xfId="0" applyNumberFormat="1" applyFill="1" applyBorder="1"/>
    <xf numFmtId="44" fontId="2" fillId="5" borderId="8" xfId="1" applyFont="1" applyFill="1" applyBorder="1"/>
    <xf numFmtId="0" fontId="0" fillId="5" borderId="4" xfId="0" applyFill="1" applyBorder="1"/>
    <xf numFmtId="0" fontId="0" fillId="5" borderId="5" xfId="0" applyFill="1" applyBorder="1"/>
    <xf numFmtId="165" fontId="0" fillId="5" borderId="5" xfId="2" applyNumberFormat="1" applyFont="1" applyFill="1" applyBorder="1"/>
    <xf numFmtId="164" fontId="0" fillId="5" borderId="5" xfId="0" applyNumberFormat="1" applyFill="1" applyBorder="1"/>
    <xf numFmtId="44" fontId="2" fillId="5" borderId="5" xfId="1" applyFont="1" applyFill="1" applyBorder="1"/>
    <xf numFmtId="44" fontId="0" fillId="5" borderId="5" xfId="0" applyNumberFormat="1" applyFill="1" applyBorder="1"/>
    <xf numFmtId="44" fontId="2" fillId="5" borderId="6" xfId="1" applyFont="1" applyFill="1" applyBorder="1"/>
    <xf numFmtId="0" fontId="0" fillId="0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0F2D0-5170-41E0-948D-98D5286917AF}">
  <dimension ref="A1:K61"/>
  <sheetViews>
    <sheetView tabSelected="1" zoomScale="240" zoomScaleNormal="240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19.140625" customWidth="1"/>
    <col min="3" max="3" width="14.140625" customWidth="1"/>
    <col min="4" max="4" width="12.7109375" bestFit="1" customWidth="1"/>
    <col min="5" max="6" width="16.85546875" bestFit="1" customWidth="1"/>
    <col min="7" max="7" width="16.85546875" customWidth="1"/>
    <col min="8" max="8" width="13.7109375" customWidth="1"/>
    <col min="9" max="9" width="14" customWidth="1"/>
    <col min="10" max="10" width="14.28515625" customWidth="1"/>
    <col min="12" max="12" width="15.7109375" customWidth="1"/>
    <col min="13" max="13" width="14.5703125" bestFit="1" customWidth="1"/>
    <col min="14" max="14" width="15.5703125" bestFit="1" customWidth="1"/>
    <col min="15" max="15" width="14.5703125" customWidth="1"/>
    <col min="16" max="16" width="14.5703125" bestFit="1" customWidth="1"/>
    <col min="17" max="17" width="16.42578125" customWidth="1"/>
    <col min="18" max="18" width="9" customWidth="1"/>
    <col min="19" max="19" width="14.5703125" bestFit="1" customWidth="1"/>
    <col min="20" max="20" width="12.7109375" bestFit="1" customWidth="1"/>
    <col min="22" max="22" width="19.42578125" bestFit="1" customWidth="1"/>
  </cols>
  <sheetData>
    <row r="1" spans="1:10" ht="45.75" thickBot="1" x14ac:dyDescent="0.3">
      <c r="A1" s="89" t="s">
        <v>12</v>
      </c>
      <c r="B1" s="87" t="s">
        <v>4</v>
      </c>
      <c r="C1" s="87" t="s">
        <v>0</v>
      </c>
      <c r="D1" s="87" t="s">
        <v>1</v>
      </c>
      <c r="E1" s="87" t="s">
        <v>2</v>
      </c>
      <c r="F1" s="87" t="s">
        <v>3</v>
      </c>
      <c r="G1" s="88" t="s">
        <v>14</v>
      </c>
      <c r="H1" s="87" t="s">
        <v>6</v>
      </c>
      <c r="I1" s="87" t="s">
        <v>8</v>
      </c>
      <c r="J1" s="88" t="s">
        <v>11</v>
      </c>
    </row>
    <row r="2" spans="1:10" x14ac:dyDescent="0.25">
      <c r="A2" s="9" t="s">
        <v>13</v>
      </c>
      <c r="B2" s="10">
        <v>20</v>
      </c>
      <c r="C2" s="11">
        <v>3.875E-2</v>
      </c>
      <c r="D2" s="12">
        <v>0</v>
      </c>
      <c r="E2" s="77" t="s">
        <v>54</v>
      </c>
      <c r="F2" s="12">
        <f>J2</f>
        <v>1498.5349352835437</v>
      </c>
      <c r="G2" s="13">
        <f>F2*B2*12</f>
        <v>359648.3844680505</v>
      </c>
      <c r="H2" s="10"/>
      <c r="I2" s="12">
        <v>250000</v>
      </c>
      <c r="J2" s="14">
        <f>(C2*I2)/(12*(1-(1/(1+C2/12)^(B2*12))))</f>
        <v>1498.5349352835437</v>
      </c>
    </row>
    <row r="3" spans="1:10" ht="15.75" thickBot="1" x14ac:dyDescent="0.3">
      <c r="A3" s="15" t="s">
        <v>5</v>
      </c>
      <c r="B3" s="16">
        <v>18</v>
      </c>
      <c r="C3" s="17">
        <v>3.875E-2</v>
      </c>
      <c r="D3" s="18">
        <v>0</v>
      </c>
      <c r="E3" s="78" t="s">
        <v>54</v>
      </c>
      <c r="F3" s="18">
        <v>1498.53</v>
      </c>
      <c r="G3" s="19">
        <f>F3*B3*12</f>
        <v>323682.48</v>
      </c>
      <c r="H3" s="16"/>
      <c r="I3" s="18">
        <f>I2-F2/2*24</f>
        <v>232017.58077659749</v>
      </c>
      <c r="J3" s="53">
        <f t="shared" ref="J3:J13" si="0">(C3*I3)/(12*(1-(1/(1+C3/12)^(B3*12))))</f>
        <v>1493.6316191869766</v>
      </c>
    </row>
    <row r="4" spans="1:10" x14ac:dyDescent="0.25">
      <c r="A4" s="48" t="s">
        <v>53</v>
      </c>
      <c r="B4" s="48">
        <v>15</v>
      </c>
      <c r="C4" s="49">
        <v>2.247E-2</v>
      </c>
      <c r="D4" s="50">
        <f>2218</f>
        <v>2218</v>
      </c>
      <c r="E4" s="79" t="s">
        <v>54</v>
      </c>
      <c r="F4" s="50">
        <f t="shared" ref="F4:F13" si="1">J4</f>
        <v>1519.5877604933703</v>
      </c>
      <c r="G4" s="51">
        <f t="shared" ref="G4:G13" si="2">F4*B4*12+D4</f>
        <v>275743.79688880662</v>
      </c>
      <c r="H4" s="52">
        <f t="shared" ref="H4:H13" si="3">$G$3-G4</f>
        <v>47938.683111193357</v>
      </c>
      <c r="I4" s="50">
        <v>232017.58</v>
      </c>
      <c r="J4" s="46">
        <f t="shared" si="0"/>
        <v>1519.5877604933703</v>
      </c>
    </row>
    <row r="5" spans="1:10" x14ac:dyDescent="0.25">
      <c r="A5" s="48" t="s">
        <v>53</v>
      </c>
      <c r="B5" s="48">
        <v>20</v>
      </c>
      <c r="C5" s="49">
        <v>2.7199999999999998E-2</v>
      </c>
      <c r="D5" s="50">
        <f>2218</f>
        <v>2218</v>
      </c>
      <c r="E5" s="79" t="s">
        <v>54</v>
      </c>
      <c r="F5" s="50">
        <f t="shared" si="1"/>
        <v>1254.4861412715009</v>
      </c>
      <c r="G5" s="51">
        <f t="shared" si="2"/>
        <v>303294.67390516022</v>
      </c>
      <c r="H5" s="52">
        <f t="shared" si="3"/>
        <v>20387.806094839761</v>
      </c>
      <c r="I5" s="50">
        <v>232017.58</v>
      </c>
      <c r="J5" s="46">
        <f t="shared" si="0"/>
        <v>1254.4861412715009</v>
      </c>
    </row>
    <row r="6" spans="1:10" ht="15.75" thickBot="1" x14ac:dyDescent="0.3">
      <c r="A6" s="47" t="s">
        <v>53</v>
      </c>
      <c r="B6" s="20">
        <v>30</v>
      </c>
      <c r="C6" s="21">
        <v>2.8170000000000001E-2</v>
      </c>
      <c r="D6" s="50">
        <f>2218</f>
        <v>2218</v>
      </c>
      <c r="E6" s="80" t="s">
        <v>54</v>
      </c>
      <c r="F6" s="22">
        <f t="shared" si="1"/>
        <v>955.44551384034799</v>
      </c>
      <c r="G6" s="23">
        <f t="shared" si="2"/>
        <v>346178.38498252525</v>
      </c>
      <c r="H6" s="24">
        <f t="shared" si="3"/>
        <v>-22495.904982525273</v>
      </c>
      <c r="I6" s="22">
        <v>232017.58</v>
      </c>
      <c r="J6" s="25">
        <f t="shared" si="0"/>
        <v>955.44551384034799</v>
      </c>
    </row>
    <row r="7" spans="1:10" x14ac:dyDescent="0.25">
      <c r="A7" s="26" t="s">
        <v>7</v>
      </c>
      <c r="B7" s="27">
        <v>15</v>
      </c>
      <c r="C7" s="28">
        <v>2.1250000000000002E-2</v>
      </c>
      <c r="D7" s="29">
        <v>3000</v>
      </c>
      <c r="E7" s="81" t="s">
        <v>54</v>
      </c>
      <c r="F7" s="29">
        <f t="shared" si="1"/>
        <v>1506.4452899052949</v>
      </c>
      <c r="G7" s="30">
        <f t="shared" si="2"/>
        <v>274160.15218295308</v>
      </c>
      <c r="H7" s="31">
        <f t="shared" si="3"/>
        <v>49522.327817046898</v>
      </c>
      <c r="I7" s="29">
        <v>232017.58</v>
      </c>
      <c r="J7" s="32">
        <f t="shared" si="0"/>
        <v>1506.4452899052949</v>
      </c>
    </row>
    <row r="8" spans="1:10" x14ac:dyDescent="0.25">
      <c r="A8" s="33" t="s">
        <v>7</v>
      </c>
      <c r="B8" s="34">
        <v>20</v>
      </c>
      <c r="C8" s="35">
        <v>2.375E-2</v>
      </c>
      <c r="D8" s="36">
        <f>3000+700</f>
        <v>3700</v>
      </c>
      <c r="E8" s="82" t="s">
        <v>54</v>
      </c>
      <c r="F8" s="36">
        <f t="shared" si="1"/>
        <v>1215.3879758451185</v>
      </c>
      <c r="G8" s="37">
        <f t="shared" si="2"/>
        <v>295393.11420282844</v>
      </c>
      <c r="H8" s="38">
        <f t="shared" si="3"/>
        <v>28289.365797171544</v>
      </c>
      <c r="I8" s="36">
        <v>232017.58</v>
      </c>
      <c r="J8" s="39">
        <f t="shared" si="0"/>
        <v>1215.3879758451185</v>
      </c>
    </row>
    <row r="9" spans="1:10" ht="15.75" thickBot="1" x14ac:dyDescent="0.3">
      <c r="A9" s="40" t="s">
        <v>7</v>
      </c>
      <c r="B9" s="41">
        <v>30</v>
      </c>
      <c r="C9" s="42">
        <v>2.6249999999999999E-2</v>
      </c>
      <c r="D9" s="43">
        <f>995+150+1600+465</f>
        <v>3210</v>
      </c>
      <c r="E9" s="83" t="s">
        <v>54</v>
      </c>
      <c r="F9" s="43">
        <f t="shared" si="1"/>
        <v>931.89984218135919</v>
      </c>
      <c r="G9" s="44">
        <f t="shared" si="2"/>
        <v>338693.94318528927</v>
      </c>
      <c r="H9" s="45">
        <f t="shared" si="3"/>
        <v>-15011.463185289293</v>
      </c>
      <c r="I9" s="43">
        <v>232017.58</v>
      </c>
      <c r="J9" s="54">
        <f t="shared" si="0"/>
        <v>931.89984218135919</v>
      </c>
    </row>
    <row r="10" spans="1:10" x14ac:dyDescent="0.25">
      <c r="A10" s="56" t="s">
        <v>56</v>
      </c>
      <c r="B10" s="57">
        <v>20</v>
      </c>
      <c r="C10" s="58">
        <v>2.9035999999999999E-2</v>
      </c>
      <c r="D10" s="59">
        <v>3106.02</v>
      </c>
      <c r="E10" s="84" t="s">
        <v>54</v>
      </c>
      <c r="F10" s="59">
        <f t="shared" si="1"/>
        <v>1275.5961543651374</v>
      </c>
      <c r="G10" s="60">
        <f t="shared" si="2"/>
        <v>309249.09704763303</v>
      </c>
      <c r="H10" s="61">
        <f t="shared" si="3"/>
        <v>14433.382952366956</v>
      </c>
      <c r="I10" s="59">
        <v>232017.58</v>
      </c>
      <c r="J10" s="62">
        <f t="shared" si="0"/>
        <v>1275.5961543651374</v>
      </c>
    </row>
    <row r="11" spans="1:10" x14ac:dyDescent="0.25">
      <c r="A11" s="63" t="s">
        <v>57</v>
      </c>
      <c r="B11" s="64">
        <v>20</v>
      </c>
      <c r="C11" s="65">
        <v>2.6622E-2</v>
      </c>
      <c r="D11" s="66">
        <f>3106.02+300554*0.001008</f>
        <v>3408.9784319999999</v>
      </c>
      <c r="E11" s="85" t="s">
        <v>55</v>
      </c>
      <c r="F11" s="66">
        <f t="shared" si="1"/>
        <v>1247.8838635521777</v>
      </c>
      <c r="G11" s="67">
        <f t="shared" si="2"/>
        <v>302901.1056845226</v>
      </c>
      <c r="H11" s="68">
        <f t="shared" si="3"/>
        <v>20781.374315477384</v>
      </c>
      <c r="I11" s="66">
        <v>232017.58</v>
      </c>
      <c r="J11" s="69">
        <f t="shared" si="0"/>
        <v>1247.8838635521777</v>
      </c>
    </row>
    <row r="12" spans="1:10" x14ac:dyDescent="0.25">
      <c r="A12" s="63" t="s">
        <v>56</v>
      </c>
      <c r="B12" s="64">
        <v>30</v>
      </c>
      <c r="C12" s="65">
        <v>2.9076999999999999E-2</v>
      </c>
      <c r="D12" s="66">
        <v>3106.02</v>
      </c>
      <c r="E12" s="85" t="s">
        <v>54</v>
      </c>
      <c r="F12" s="66">
        <f t="shared" si="1"/>
        <v>966.68365118223494</v>
      </c>
      <c r="G12" s="67">
        <f t="shared" si="2"/>
        <v>351112.1344256046</v>
      </c>
      <c r="H12" s="68">
        <f t="shared" si="3"/>
        <v>-27429.654425604618</v>
      </c>
      <c r="I12" s="66">
        <v>232017.58</v>
      </c>
      <c r="J12" s="69">
        <f t="shared" si="0"/>
        <v>966.68365118223494</v>
      </c>
    </row>
    <row r="13" spans="1:10" ht="15.75" thickBot="1" x14ac:dyDescent="0.3">
      <c r="A13" s="70" t="s">
        <v>57</v>
      </c>
      <c r="B13" s="71">
        <v>30</v>
      </c>
      <c r="C13" s="72">
        <v>2.7567000000000001E-2</v>
      </c>
      <c r="D13" s="73">
        <f>3106.02+300953*0.001</f>
        <v>3406.973</v>
      </c>
      <c r="E13" s="86" t="s">
        <v>55</v>
      </c>
      <c r="F13" s="73">
        <f t="shared" si="1"/>
        <v>948.01491229830208</v>
      </c>
      <c r="G13" s="74">
        <f t="shared" si="2"/>
        <v>344692.34142738872</v>
      </c>
      <c r="H13" s="75">
        <f t="shared" si="3"/>
        <v>-21009.861427388736</v>
      </c>
      <c r="I13" s="73">
        <v>232017.58</v>
      </c>
      <c r="J13" s="76">
        <f t="shared" si="0"/>
        <v>948.01491229830208</v>
      </c>
    </row>
    <row r="15" spans="1:10" ht="30" x14ac:dyDescent="0.25">
      <c r="B15" s="1" t="s">
        <v>15</v>
      </c>
      <c r="C15" s="1" t="s">
        <v>16</v>
      </c>
      <c r="D15" s="1" t="s">
        <v>17</v>
      </c>
      <c r="G15" s="1" t="s">
        <v>15</v>
      </c>
      <c r="H15" s="1" t="s">
        <v>16</v>
      </c>
      <c r="I15" s="1" t="s">
        <v>17</v>
      </c>
    </row>
    <row r="16" spans="1:10" x14ac:dyDescent="0.25">
      <c r="A16" t="s">
        <v>21</v>
      </c>
      <c r="B16" s="5">
        <f>F3-F7</f>
        <v>-7.9152899052949124</v>
      </c>
      <c r="C16" s="5">
        <f>F3-F8</f>
        <v>283.14202415488148</v>
      </c>
      <c r="D16" s="5">
        <f>F3-F9</f>
        <v>566.63015781864078</v>
      </c>
      <c r="E16" s="4"/>
      <c r="F16" t="s">
        <v>21</v>
      </c>
      <c r="G16" s="5">
        <f>F3-F7</f>
        <v>-7.9152899052949124</v>
      </c>
      <c r="H16" s="5">
        <f>F3-F8</f>
        <v>283.14202415488148</v>
      </c>
      <c r="I16" s="5">
        <f>F3-F9</f>
        <v>566.63015781864078</v>
      </c>
    </row>
    <row r="17" spans="1:9" x14ac:dyDescent="0.25">
      <c r="A17" t="s">
        <v>22</v>
      </c>
      <c r="B17" s="4"/>
      <c r="C17" s="4">
        <f>$C$16*12</f>
        <v>3397.7042898585778</v>
      </c>
      <c r="D17" s="4">
        <f t="shared" ref="D17:D46" si="4">$D$16*12</f>
        <v>6799.5618938236894</v>
      </c>
      <c r="E17" s="4"/>
      <c r="F17" t="s">
        <v>22</v>
      </c>
      <c r="G17" s="4"/>
      <c r="H17" s="4">
        <f>H16*12*1.08</f>
        <v>3669.5206330472643</v>
      </c>
      <c r="I17" s="4">
        <f>I16*12*1.08</f>
        <v>7343.5268453295848</v>
      </c>
    </row>
    <row r="18" spans="1:9" x14ac:dyDescent="0.25">
      <c r="A18" t="s">
        <v>23</v>
      </c>
      <c r="B18" s="4"/>
      <c r="C18" s="4">
        <f t="shared" ref="C18:C36" si="5">$C$16*12</f>
        <v>3397.7042898585778</v>
      </c>
      <c r="D18" s="4">
        <f t="shared" si="4"/>
        <v>6799.5618938236894</v>
      </c>
      <c r="E18" s="4"/>
      <c r="F18" t="s">
        <v>23</v>
      </c>
      <c r="G18" s="4"/>
      <c r="H18" s="4">
        <f>($C$17+H17)*1.08</f>
        <v>7632.6029167383094</v>
      </c>
      <c r="I18" s="4">
        <f>($D$17+I17)*1.08</f>
        <v>15274.535838285537</v>
      </c>
    </row>
    <row r="19" spans="1:9" x14ac:dyDescent="0.25">
      <c r="A19" t="s">
        <v>24</v>
      </c>
      <c r="B19" s="4"/>
      <c r="C19" s="4">
        <f t="shared" si="5"/>
        <v>3397.7042898585778</v>
      </c>
      <c r="D19" s="4">
        <f t="shared" si="4"/>
        <v>6799.5618938236894</v>
      </c>
      <c r="E19" s="4"/>
      <c r="F19" t="s">
        <v>24</v>
      </c>
      <c r="G19" s="4"/>
      <c r="H19" s="4">
        <f t="shared" ref="H19:H36" si="6">($C$17+H18)*1.08</f>
        <v>11912.73178312464</v>
      </c>
      <c r="I19" s="4">
        <f>($D$17+I18)*1.08</f>
        <v>23840.025550677969</v>
      </c>
    </row>
    <row r="20" spans="1:9" x14ac:dyDescent="0.25">
      <c r="A20" t="s">
        <v>25</v>
      </c>
      <c r="B20" s="4"/>
      <c r="C20" s="4">
        <f t="shared" si="5"/>
        <v>3397.7042898585778</v>
      </c>
      <c r="D20" s="4">
        <f t="shared" si="4"/>
        <v>6799.5618938236894</v>
      </c>
      <c r="E20" s="4"/>
      <c r="F20" t="s">
        <v>25</v>
      </c>
      <c r="G20" s="4"/>
      <c r="H20" s="4">
        <f t="shared" si="6"/>
        <v>16535.270958821879</v>
      </c>
      <c r="I20" s="4">
        <f t="shared" ref="I20:I46" si="7">($D$17+I19)*1.08</f>
        <v>33090.754440061792</v>
      </c>
    </row>
    <row r="21" spans="1:9" x14ac:dyDescent="0.25">
      <c r="A21" t="s">
        <v>26</v>
      </c>
      <c r="B21" s="4"/>
      <c r="C21" s="4">
        <f t="shared" si="5"/>
        <v>3397.7042898585778</v>
      </c>
      <c r="D21" s="4">
        <f t="shared" si="4"/>
        <v>6799.5618938236894</v>
      </c>
      <c r="E21" s="4"/>
      <c r="F21" t="s">
        <v>26</v>
      </c>
      <c r="G21" s="4"/>
      <c r="H21" s="4">
        <f t="shared" si="6"/>
        <v>21527.613268574896</v>
      </c>
      <c r="I21" s="4">
        <f t="shared" si="7"/>
        <v>43081.541640596319</v>
      </c>
    </row>
    <row r="22" spans="1:9" x14ac:dyDescent="0.25">
      <c r="A22" t="s">
        <v>27</v>
      </c>
      <c r="B22" s="4"/>
      <c r="C22" s="4">
        <f t="shared" si="5"/>
        <v>3397.7042898585778</v>
      </c>
      <c r="D22" s="4">
        <f t="shared" si="4"/>
        <v>6799.5618938236894</v>
      </c>
      <c r="E22" s="4"/>
      <c r="F22" t="s">
        <v>27</v>
      </c>
      <c r="G22" s="4"/>
      <c r="H22" s="4">
        <f t="shared" si="6"/>
        <v>26919.342963108156</v>
      </c>
      <c r="I22" s="4">
        <f t="shared" si="7"/>
        <v>53871.591817173612</v>
      </c>
    </row>
    <row r="23" spans="1:9" x14ac:dyDescent="0.25">
      <c r="A23" t="s">
        <v>28</v>
      </c>
      <c r="B23" s="8"/>
      <c r="C23" s="4">
        <f t="shared" si="5"/>
        <v>3397.7042898585778</v>
      </c>
      <c r="D23" s="4">
        <f t="shared" si="4"/>
        <v>6799.5618938236894</v>
      </c>
      <c r="E23" s="4"/>
      <c r="F23" t="s">
        <v>28</v>
      </c>
      <c r="G23" s="8"/>
      <c r="H23" s="4">
        <f t="shared" si="6"/>
        <v>32742.411033204076</v>
      </c>
      <c r="I23" s="4">
        <f t="shared" si="7"/>
        <v>65524.846007877088</v>
      </c>
    </row>
    <row r="24" spans="1:9" x14ac:dyDescent="0.25">
      <c r="A24" t="s">
        <v>29</v>
      </c>
      <c r="B24" s="8"/>
      <c r="C24" s="4">
        <f t="shared" si="5"/>
        <v>3397.7042898585778</v>
      </c>
      <c r="D24" s="4">
        <f t="shared" si="4"/>
        <v>6799.5618938236894</v>
      </c>
      <c r="E24" s="4"/>
      <c r="F24" t="s">
        <v>29</v>
      </c>
      <c r="G24" s="8"/>
      <c r="H24" s="4">
        <f t="shared" si="6"/>
        <v>39031.324548907665</v>
      </c>
      <c r="I24" s="4">
        <f t="shared" si="7"/>
        <v>78110.360533836836</v>
      </c>
    </row>
    <row r="25" spans="1:9" x14ac:dyDescent="0.25">
      <c r="A25" t="s">
        <v>30</v>
      </c>
      <c r="B25" s="8"/>
      <c r="C25" s="4">
        <f t="shared" si="5"/>
        <v>3397.7042898585778</v>
      </c>
      <c r="D25" s="4">
        <f t="shared" si="4"/>
        <v>6799.5618938236894</v>
      </c>
      <c r="E25" s="4"/>
      <c r="F25" t="s">
        <v>30</v>
      </c>
      <c r="G25" s="8"/>
      <c r="H25" s="4">
        <f t="shared" si="6"/>
        <v>45823.351145867549</v>
      </c>
      <c r="I25" s="4">
        <f t="shared" si="7"/>
        <v>91702.716221873372</v>
      </c>
    </row>
    <row r="26" spans="1:9" x14ac:dyDescent="0.25">
      <c r="A26" t="s">
        <v>31</v>
      </c>
      <c r="B26" s="8"/>
      <c r="C26" s="4">
        <f t="shared" si="5"/>
        <v>3397.7042898585778</v>
      </c>
      <c r="D26" s="4">
        <f t="shared" si="4"/>
        <v>6799.5618938236894</v>
      </c>
      <c r="E26" s="4"/>
      <c r="F26" t="s">
        <v>31</v>
      </c>
      <c r="G26" s="8"/>
      <c r="H26" s="4">
        <f t="shared" si="6"/>
        <v>53158.739870584221</v>
      </c>
      <c r="I26" s="4">
        <f t="shared" si="7"/>
        <v>106382.46036495283</v>
      </c>
    </row>
    <row r="27" spans="1:9" x14ac:dyDescent="0.25">
      <c r="A27" t="s">
        <v>32</v>
      </c>
      <c r="B27" s="8"/>
      <c r="C27" s="4">
        <f t="shared" si="5"/>
        <v>3397.7042898585778</v>
      </c>
      <c r="D27" s="4">
        <f t="shared" si="4"/>
        <v>6799.5618938236894</v>
      </c>
      <c r="E27" s="4"/>
      <c r="F27" t="s">
        <v>32</v>
      </c>
      <c r="G27" s="8"/>
      <c r="H27" s="4">
        <f t="shared" si="6"/>
        <v>61080.95969327823</v>
      </c>
      <c r="I27" s="4">
        <f t="shared" si="7"/>
        <v>122236.58403947865</v>
      </c>
    </row>
    <row r="28" spans="1:9" x14ac:dyDescent="0.25">
      <c r="A28" t="s">
        <v>33</v>
      </c>
      <c r="B28" s="8"/>
      <c r="C28" s="4">
        <f t="shared" si="5"/>
        <v>3397.7042898585778</v>
      </c>
      <c r="D28" s="4">
        <f t="shared" si="4"/>
        <v>6799.5618938236894</v>
      </c>
      <c r="E28" s="4"/>
      <c r="F28" t="s">
        <v>33</v>
      </c>
      <c r="G28" s="8"/>
      <c r="H28" s="4">
        <f t="shared" si="6"/>
        <v>69636.957101787761</v>
      </c>
      <c r="I28" s="4">
        <f t="shared" si="7"/>
        <v>139359.03760796654</v>
      </c>
    </row>
    <row r="29" spans="1:9" x14ac:dyDescent="0.25">
      <c r="A29" t="s">
        <v>34</v>
      </c>
      <c r="B29" s="8"/>
      <c r="C29" s="4">
        <f t="shared" si="5"/>
        <v>3397.7042898585778</v>
      </c>
      <c r="D29" s="4">
        <f t="shared" si="4"/>
        <v>6799.5618938236894</v>
      </c>
      <c r="E29" s="4"/>
      <c r="F29" t="s">
        <v>34</v>
      </c>
      <c r="G29" s="8"/>
      <c r="H29" s="4">
        <f t="shared" si="6"/>
        <v>78877.434302978058</v>
      </c>
      <c r="I29" s="4">
        <f t="shared" si="7"/>
        <v>157851.28746193348</v>
      </c>
    </row>
    <row r="30" spans="1:9" x14ac:dyDescent="0.25">
      <c r="A30" t="s">
        <v>35</v>
      </c>
      <c r="B30" s="8"/>
      <c r="C30" s="4">
        <f t="shared" si="5"/>
        <v>3397.7042898585778</v>
      </c>
      <c r="D30" s="4">
        <f t="shared" si="4"/>
        <v>6799.5618938236894</v>
      </c>
      <c r="E30" s="4"/>
      <c r="F30" t="s">
        <v>35</v>
      </c>
      <c r="G30" s="8"/>
      <c r="H30" s="4">
        <f t="shared" si="6"/>
        <v>88857.149680263567</v>
      </c>
      <c r="I30" s="4">
        <f t="shared" si="7"/>
        <v>177822.91730421776</v>
      </c>
    </row>
    <row r="31" spans="1:9" x14ac:dyDescent="0.25">
      <c r="A31" t="s">
        <v>36</v>
      </c>
      <c r="B31" s="8"/>
      <c r="C31" s="4">
        <f t="shared" si="5"/>
        <v>3397.7042898585778</v>
      </c>
      <c r="D31" s="4">
        <f t="shared" si="4"/>
        <v>6799.5618938236894</v>
      </c>
      <c r="E31" s="4"/>
      <c r="F31" t="s">
        <v>36</v>
      </c>
      <c r="G31" s="8"/>
      <c r="H31" s="4">
        <f t="shared" si="6"/>
        <v>99635.242287731919</v>
      </c>
      <c r="I31" s="4">
        <f t="shared" si="7"/>
        <v>199392.2775338848</v>
      </c>
    </row>
    <row r="32" spans="1:9" x14ac:dyDescent="0.25">
      <c r="A32" t="s">
        <v>37</v>
      </c>
      <c r="B32" s="8"/>
      <c r="C32" s="4">
        <f t="shared" si="5"/>
        <v>3397.7042898585778</v>
      </c>
      <c r="D32" s="4">
        <f t="shared" si="4"/>
        <v>6799.5618938236894</v>
      </c>
      <c r="E32" s="4"/>
      <c r="F32" t="s">
        <v>37</v>
      </c>
      <c r="G32" s="8"/>
      <c r="H32" s="4">
        <f t="shared" si="6"/>
        <v>111275.58230379774</v>
      </c>
      <c r="I32" s="4">
        <f t="shared" si="7"/>
        <v>222687.1865819252</v>
      </c>
    </row>
    <row r="33" spans="1:11" x14ac:dyDescent="0.25">
      <c r="A33" t="s">
        <v>38</v>
      </c>
      <c r="B33" s="8"/>
      <c r="C33" s="4">
        <f t="shared" si="5"/>
        <v>3397.7042898585778</v>
      </c>
      <c r="D33" s="4">
        <f t="shared" si="4"/>
        <v>6799.5618938236894</v>
      </c>
      <c r="E33" s="4"/>
      <c r="F33" t="s">
        <v>38</v>
      </c>
      <c r="G33" s="8"/>
      <c r="H33" s="4">
        <f t="shared" si="6"/>
        <v>123847.14952114884</v>
      </c>
      <c r="I33" s="4">
        <f t="shared" si="7"/>
        <v>247845.68835380883</v>
      </c>
    </row>
    <row r="34" spans="1:11" x14ac:dyDescent="0.25">
      <c r="A34" t="s">
        <v>39</v>
      </c>
      <c r="B34" s="8"/>
      <c r="C34" s="4">
        <f t="shared" si="5"/>
        <v>3397.7042898585778</v>
      </c>
      <c r="D34" s="4">
        <f t="shared" si="4"/>
        <v>6799.5618938236894</v>
      </c>
      <c r="E34" s="4"/>
      <c r="F34" t="s">
        <v>39</v>
      </c>
      <c r="G34" s="8"/>
      <c r="H34" s="4">
        <f t="shared" si="6"/>
        <v>137424.44211588803</v>
      </c>
      <c r="I34" s="4">
        <f t="shared" si="7"/>
        <v>275016.87026744313</v>
      </c>
    </row>
    <row r="35" spans="1:11" x14ac:dyDescent="0.25">
      <c r="A35" t="s">
        <v>40</v>
      </c>
      <c r="B35" s="8"/>
      <c r="C35" s="4">
        <f t="shared" si="5"/>
        <v>3397.7042898585778</v>
      </c>
      <c r="D35" s="4">
        <f t="shared" si="4"/>
        <v>6799.5618938236894</v>
      </c>
      <c r="E35" s="4"/>
      <c r="F35" t="s">
        <v>40</v>
      </c>
      <c r="G35" s="8"/>
      <c r="H35" s="4">
        <f t="shared" si="6"/>
        <v>152087.91811820635</v>
      </c>
      <c r="I35" s="4">
        <f t="shared" si="7"/>
        <v>304361.74673416815</v>
      </c>
    </row>
    <row r="36" spans="1:11" x14ac:dyDescent="0.25">
      <c r="A36" t="s">
        <v>41</v>
      </c>
      <c r="B36" s="8"/>
      <c r="C36" s="4">
        <f t="shared" si="5"/>
        <v>3397.7042898585778</v>
      </c>
      <c r="D36" s="4">
        <f t="shared" si="4"/>
        <v>6799.5618938236894</v>
      </c>
      <c r="E36" s="4"/>
      <c r="F36" t="s">
        <v>41</v>
      </c>
      <c r="G36" s="8"/>
      <c r="H36" s="4">
        <f t="shared" si="6"/>
        <v>167924.47220071012</v>
      </c>
      <c r="I36" s="4">
        <f t="shared" si="7"/>
        <v>336054.21331823117</v>
      </c>
    </row>
    <row r="37" spans="1:11" x14ac:dyDescent="0.25">
      <c r="A37" t="s">
        <v>42</v>
      </c>
      <c r="B37" s="3"/>
      <c r="C37" s="4">
        <f>$F$8*12</f>
        <v>14584.655710141422</v>
      </c>
      <c r="D37" s="4">
        <f t="shared" si="4"/>
        <v>6799.5618938236894</v>
      </c>
      <c r="E37" s="4"/>
      <c r="F37" t="s">
        <v>42</v>
      </c>
      <c r="G37" s="3"/>
      <c r="H37" s="4">
        <f>($F$8+H36)*1.08</f>
        <v>182671.04899067967</v>
      </c>
      <c r="I37" s="4">
        <f t="shared" si="7"/>
        <v>370282.07722901925</v>
      </c>
    </row>
    <row r="38" spans="1:11" x14ac:dyDescent="0.25">
      <c r="A38" t="s">
        <v>43</v>
      </c>
      <c r="B38" s="8"/>
      <c r="C38" s="4">
        <f t="shared" ref="C37:C46" si="8">$F$8*12</f>
        <v>14584.655710141422</v>
      </c>
      <c r="D38" s="4">
        <f t="shared" si="4"/>
        <v>6799.5618938236894</v>
      </c>
      <c r="E38" s="4"/>
      <c r="F38" t="s">
        <v>43</v>
      </c>
      <c r="G38" s="8"/>
      <c r="H38" s="4">
        <f t="shared" ref="H38:H46" si="9">($F$8+H37)*1.08</f>
        <v>198597.35192384679</v>
      </c>
      <c r="I38" s="4">
        <f t="shared" si="7"/>
        <v>407248.17025267042</v>
      </c>
    </row>
    <row r="39" spans="1:11" x14ac:dyDescent="0.25">
      <c r="A39" t="s">
        <v>44</v>
      </c>
      <c r="B39" s="8"/>
      <c r="C39" s="4">
        <f t="shared" si="8"/>
        <v>14584.655710141422</v>
      </c>
      <c r="D39" s="4">
        <f t="shared" si="4"/>
        <v>6799.5618938236894</v>
      </c>
      <c r="E39" s="4"/>
      <c r="F39" t="s">
        <v>44</v>
      </c>
      <c r="G39" s="8"/>
      <c r="H39" s="4">
        <f t="shared" si="9"/>
        <v>215797.75909166725</v>
      </c>
      <c r="I39" s="4">
        <f t="shared" si="7"/>
        <v>447171.55071821366</v>
      </c>
    </row>
    <row r="40" spans="1:11" x14ac:dyDescent="0.25">
      <c r="A40" t="s">
        <v>45</v>
      </c>
      <c r="B40" s="8"/>
      <c r="C40" s="4">
        <f t="shared" si="8"/>
        <v>14584.655710141422</v>
      </c>
      <c r="D40" s="4">
        <f t="shared" si="4"/>
        <v>6799.5618938236894</v>
      </c>
      <c r="E40" s="4"/>
      <c r="F40" t="s">
        <v>45</v>
      </c>
      <c r="G40" s="8"/>
      <c r="H40" s="4">
        <f t="shared" si="9"/>
        <v>234374.19883291336</v>
      </c>
      <c r="I40" s="4">
        <f t="shared" si="7"/>
        <v>490288.80162100034</v>
      </c>
    </row>
    <row r="41" spans="1:11" x14ac:dyDescent="0.25">
      <c r="A41" t="s">
        <v>46</v>
      </c>
      <c r="B41" s="8"/>
      <c r="C41" s="4">
        <f t="shared" si="8"/>
        <v>14584.655710141422</v>
      </c>
      <c r="D41" s="4">
        <f t="shared" si="4"/>
        <v>6799.5618938236894</v>
      </c>
      <c r="E41" s="4"/>
      <c r="F41" t="s">
        <v>46</v>
      </c>
      <c r="G41" s="8"/>
      <c r="H41" s="4">
        <f t="shared" si="9"/>
        <v>254436.75375345917</v>
      </c>
      <c r="I41" s="4">
        <f t="shared" si="7"/>
        <v>536855.43259600992</v>
      </c>
    </row>
    <row r="42" spans="1:11" x14ac:dyDescent="0.25">
      <c r="A42" t="s">
        <v>47</v>
      </c>
      <c r="B42" s="8"/>
      <c r="C42" s="4">
        <f t="shared" si="8"/>
        <v>14584.655710141422</v>
      </c>
      <c r="D42" s="4">
        <f t="shared" si="4"/>
        <v>6799.5618938236894</v>
      </c>
      <c r="E42" s="4"/>
      <c r="F42" t="s">
        <v>47</v>
      </c>
      <c r="G42" s="8"/>
      <c r="H42" s="4">
        <f t="shared" si="9"/>
        <v>276104.31306764862</v>
      </c>
      <c r="I42" s="4">
        <f t="shared" si="7"/>
        <v>587147.39404902037</v>
      </c>
    </row>
    <row r="43" spans="1:11" x14ac:dyDescent="0.25">
      <c r="A43" t="s">
        <v>48</v>
      </c>
      <c r="B43" s="8"/>
      <c r="C43" s="4">
        <f t="shared" si="8"/>
        <v>14584.655710141422</v>
      </c>
      <c r="D43" s="4">
        <f t="shared" si="4"/>
        <v>6799.5618938236894</v>
      </c>
      <c r="E43" s="4"/>
      <c r="F43" t="s">
        <v>48</v>
      </c>
      <c r="G43" s="8"/>
      <c r="H43" s="4">
        <f t="shared" si="9"/>
        <v>299505.27712697326</v>
      </c>
      <c r="I43" s="4">
        <f t="shared" si="7"/>
        <v>641462.71241827158</v>
      </c>
    </row>
    <row r="44" spans="1:11" x14ac:dyDescent="0.25">
      <c r="A44" t="s">
        <v>49</v>
      </c>
      <c r="B44" s="8"/>
      <c r="C44" s="4">
        <f t="shared" si="8"/>
        <v>14584.655710141422</v>
      </c>
      <c r="D44" s="4">
        <f t="shared" si="4"/>
        <v>6799.5618938236894</v>
      </c>
      <c r="E44" s="4"/>
      <c r="F44" t="s">
        <v>49</v>
      </c>
      <c r="G44" s="8"/>
      <c r="H44" s="4">
        <f t="shared" si="9"/>
        <v>324778.3183110439</v>
      </c>
      <c r="I44" s="4">
        <f t="shared" si="7"/>
        <v>700123.25625706289</v>
      </c>
    </row>
    <row r="45" spans="1:11" x14ac:dyDescent="0.25">
      <c r="A45" t="s">
        <v>50</v>
      </c>
      <c r="B45" s="8"/>
      <c r="C45" s="4">
        <f t="shared" si="8"/>
        <v>14584.655710141422</v>
      </c>
      <c r="D45" s="4">
        <f t="shared" si="4"/>
        <v>6799.5618938236894</v>
      </c>
      <c r="E45" s="4"/>
      <c r="F45" t="s">
        <v>50</v>
      </c>
      <c r="G45" s="8"/>
      <c r="H45" s="4">
        <f t="shared" si="9"/>
        <v>352073.20278984017</v>
      </c>
      <c r="I45" s="4">
        <f t="shared" si="7"/>
        <v>763476.6436029576</v>
      </c>
      <c r="K45" s="8"/>
    </row>
    <row r="46" spans="1:11" x14ac:dyDescent="0.25">
      <c r="A46" t="s">
        <v>51</v>
      </c>
      <c r="B46" s="8"/>
      <c r="C46" s="4">
        <f t="shared" si="8"/>
        <v>14584.655710141422</v>
      </c>
      <c r="D46" s="4">
        <f t="shared" si="4"/>
        <v>6799.5618938236894</v>
      </c>
      <c r="E46" s="7"/>
      <c r="F46" t="s">
        <v>51</v>
      </c>
      <c r="G46" s="8"/>
      <c r="H46" s="4">
        <f t="shared" si="9"/>
        <v>381551.67802694015</v>
      </c>
      <c r="I46" s="4">
        <f t="shared" si="7"/>
        <v>831898.30193652387</v>
      </c>
    </row>
    <row r="47" spans="1:11" x14ac:dyDescent="0.25">
      <c r="A47" s="55" t="s">
        <v>52</v>
      </c>
      <c r="B47" s="3"/>
      <c r="C47" s="6">
        <f>SUM(C17:C46)</f>
        <v>213800.64289858571</v>
      </c>
      <c r="D47" s="6">
        <f>SUM(D17:D46)</f>
        <v>203986.8568147108</v>
      </c>
      <c r="E47" s="6"/>
      <c r="F47" s="55" t="s">
        <v>19</v>
      </c>
      <c r="G47" s="3"/>
      <c r="H47" s="6">
        <f>H8+H46</f>
        <v>409841.04382411169</v>
      </c>
      <c r="I47" s="6">
        <f>I46+H9</f>
        <v>816886.83875123458</v>
      </c>
    </row>
    <row r="48" spans="1:11" x14ac:dyDescent="0.25">
      <c r="A48" s="55" t="s">
        <v>18</v>
      </c>
      <c r="C48" s="6">
        <f>C47+H8</f>
        <v>242090.00869575725</v>
      </c>
      <c r="D48" s="6">
        <f>D47+H9</f>
        <v>188975.39362942151</v>
      </c>
      <c r="F48" s="6" t="s">
        <v>20</v>
      </c>
      <c r="H48" s="6">
        <f>H47+H8</f>
        <v>438130.40962128324</v>
      </c>
      <c r="I48" s="6">
        <f>I47+H9</f>
        <v>801875.37556594529</v>
      </c>
    </row>
    <row r="49" spans="1:8" x14ac:dyDescent="0.25">
      <c r="C49" s="6"/>
      <c r="D49" s="6"/>
      <c r="E49" s="6"/>
      <c r="F49" s="6"/>
      <c r="G49" s="6"/>
      <c r="H49" s="6"/>
    </row>
    <row r="53" spans="1:8" x14ac:dyDescent="0.25">
      <c r="B53" s="2"/>
    </row>
    <row r="54" spans="1:8" x14ac:dyDescent="0.25">
      <c r="B54" s="2"/>
    </row>
    <row r="55" spans="1:8" x14ac:dyDescent="0.25">
      <c r="B55" s="2"/>
    </row>
    <row r="56" spans="1:8" x14ac:dyDescent="0.25">
      <c r="B56" s="2"/>
    </row>
    <row r="57" spans="1:8" x14ac:dyDescent="0.25">
      <c r="B57" s="2"/>
    </row>
    <row r="58" spans="1:8" x14ac:dyDescent="0.25">
      <c r="B58" s="2"/>
    </row>
    <row r="59" spans="1:8" x14ac:dyDescent="0.25">
      <c r="B59" s="2"/>
    </row>
    <row r="60" spans="1:8" x14ac:dyDescent="0.25">
      <c r="A60" t="s">
        <v>9</v>
      </c>
    </row>
    <row r="61" spans="1:8" x14ac:dyDescent="0.25">
      <c r="A61" t="s">
        <v>10</v>
      </c>
    </row>
  </sheetData>
  <phoneticPr fontId="3" type="noConversion"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Hipoteca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2021-01-03T20:49:10Z</dcterms:created>
  <dcterms:modified xsi:type="dcterms:W3CDTF">2021-02-27T04:51:30Z</dcterms:modified>
</cp:coreProperties>
</file>